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鳥取県\保険課\任継\③掛金調定（毎月総務課報告）還付金  ・  決算処理分●\★掛金関係　●納付証明書・試算表\掛金試算書\HP試算\"/>
    </mc:Choice>
  </mc:AlternateContent>
  <xr:revisionPtr revIDLastSave="0" documentId="13_ncr:1_{43D7A651-E06B-4AB7-BDBD-9E2C3EEAF4BD}" xr6:coauthVersionLast="47" xr6:coauthVersionMax="47" xr10:uidLastSave="{00000000-0000-0000-0000-000000000000}"/>
  <workbookProtection workbookAlgorithmName="SHA-512" workbookHashValue="wLYYe5AITco3V6+GflXrrO44BSbbjUO5JzWgqWskIO1iVNOt3E35/QZYdQmMUHtOWYZP0AvazjPJh3i+x9/PZQ==" workbookSaltValue="5HP0nH99ElYD0ooJOe1KZg==" workbookSpinCount="100000" lockStructure="1"/>
  <bookViews>
    <workbookView xWindow="-120" yWindow="-120" windowWidth="29040" windowHeight="17520" xr2:uid="{00000000-000D-0000-FFFF-FFFF00000000}"/>
  </bookViews>
  <sheets>
    <sheet name="算定シート" sheetId="1" r:id="rId1"/>
  </sheets>
  <definedNames>
    <definedName name="_xlnm.Print_Area" localSheetId="0">算定シート!$A$1:$R$50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" i="1" l="1"/>
  <c r="O45" i="1"/>
  <c r="P44" i="1"/>
  <c r="O44" i="1"/>
  <c r="P43" i="1"/>
  <c r="O43" i="1"/>
  <c r="Q42" i="1"/>
  <c r="P29" i="1" s="1"/>
  <c r="P42" i="1"/>
  <c r="O42" i="1"/>
  <c r="P41" i="1"/>
  <c r="O41" i="1"/>
  <c r="P40" i="1"/>
  <c r="O40" i="1"/>
  <c r="P39" i="1"/>
  <c r="O39" i="1"/>
  <c r="P38" i="1"/>
  <c r="O38" i="1"/>
  <c r="P37" i="1"/>
  <c r="O29" i="1" s="1"/>
  <c r="O37" i="1"/>
  <c r="Q29" i="1" s="1"/>
  <c r="P36" i="1"/>
  <c r="O36" i="1"/>
  <c r="P35" i="1"/>
  <c r="O35" i="1"/>
  <c r="P34" i="1"/>
  <c r="O34" i="1"/>
  <c r="N29" i="1"/>
  <c r="M29" i="1"/>
  <c r="M30" i="1" s="1"/>
  <c r="N4" i="1"/>
  <c r="N3" i="1"/>
  <c r="E21" i="1" l="1"/>
  <c r="D9" i="1"/>
  <c r="B9" i="1"/>
  <c r="B12" i="1" s="1"/>
  <c r="B21" i="1" s="1"/>
  <c r="H21" i="1" s="1"/>
  <c r="E18" i="1"/>
  <c r="A1" i="1"/>
  <c r="E41" i="1" l="1"/>
  <c r="E45" i="1"/>
  <c r="H45" i="1" s="1"/>
  <c r="B18" i="1"/>
  <c r="H18" i="1" s="1"/>
  <c r="E44" i="1" s="1"/>
  <c r="H40" i="1"/>
  <c r="E34" i="1"/>
  <c r="H34" i="1" s="1"/>
  <c r="E38" i="1"/>
  <c r="E40" i="1" l="1"/>
  <c r="E42" i="1" s="1"/>
  <c r="H38" i="1"/>
  <c r="E37" i="1"/>
  <c r="E39" i="1" s="1"/>
  <c r="E33" i="1"/>
  <c r="E35" i="1" s="1"/>
  <c r="E46" i="1"/>
  <c r="H44" i="1"/>
  <c r="H46" i="1" s="1"/>
  <c r="H33" i="1" l="1"/>
  <c r="H35" i="1" s="1"/>
  <c r="H37" i="1"/>
  <c r="H39" i="1" s="1"/>
</calcChain>
</file>

<file path=xl/sharedStrings.xml><?xml version="1.0" encoding="utf-8"?>
<sst xmlns="http://schemas.openxmlformats.org/spreadsheetml/2006/main" count="89" uniqueCount="50">
  <si>
    <t>年度</t>
    <rPh sb="0" eb="2">
      <t>ネンド</t>
    </rPh>
    <phoneticPr fontId="8"/>
  </si>
  <si>
    <t>↓こっちを入れなおす</t>
    <rPh sb="5" eb="6">
      <t>イ</t>
    </rPh>
    <phoneticPr fontId="8"/>
  </si>
  <si>
    <t>① 掛金の標準となる給料月額</t>
    <rPh sb="2" eb="4">
      <t>カケキン</t>
    </rPh>
    <rPh sb="5" eb="7">
      <t>ヒョウジュン</t>
    </rPh>
    <rPh sb="10" eb="12">
      <t>キュウリョウ</t>
    </rPh>
    <rPh sb="12" eb="13">
      <t>ゲツ</t>
    </rPh>
    <rPh sb="13" eb="14">
      <t>ガク</t>
    </rPh>
    <phoneticPr fontId="8"/>
  </si>
  <si>
    <t>短期掛金率</t>
    <rPh sb="0" eb="2">
      <t>タンキ</t>
    </rPh>
    <rPh sb="2" eb="4">
      <t>カケキン</t>
    </rPh>
    <rPh sb="4" eb="5">
      <t>リツ</t>
    </rPh>
    <phoneticPr fontId="8"/>
  </si>
  <si>
    <t>／1000</t>
    <phoneticPr fontId="8"/>
  </si>
  <si>
    <t>介護掛金率</t>
    <rPh sb="0" eb="2">
      <t>カイゴ</t>
    </rPh>
    <rPh sb="2" eb="4">
      <t>カケキン</t>
    </rPh>
    <rPh sb="4" eb="5">
      <t>リツ</t>
    </rPh>
    <phoneticPr fontId="8"/>
  </si>
  <si>
    <t>↓退職時の標準報酬月額を入力してください</t>
    <rPh sb="1" eb="3">
      <t>タイショク</t>
    </rPh>
    <rPh sb="3" eb="4">
      <t>ジ</t>
    </rPh>
    <rPh sb="5" eb="7">
      <t>ヒョウジュン</t>
    </rPh>
    <rPh sb="7" eb="9">
      <t>ホウシュウ</t>
    </rPh>
    <rPh sb="9" eb="11">
      <t>ゲツガク</t>
    </rPh>
    <rPh sb="12" eb="14">
      <t>ニュウリョク</t>
    </rPh>
    <phoneticPr fontId="8"/>
  </si>
  <si>
    <t>平均標準報酬月額</t>
    <rPh sb="0" eb="2">
      <t>ヘイキン</t>
    </rPh>
    <rPh sb="2" eb="4">
      <t>ヒョウジュン</t>
    </rPh>
    <rPh sb="4" eb="6">
      <t>ホウシュウ</t>
    </rPh>
    <rPh sb="6" eb="8">
      <t>ゲツガク</t>
    </rPh>
    <phoneticPr fontId="8"/>
  </si>
  <si>
    <t>円</t>
    <rPh sb="0" eb="1">
      <t>エン</t>
    </rPh>
    <phoneticPr fontId="8"/>
  </si>
  <si>
    <t>,000円</t>
    <rPh sb="4" eb="5">
      <t>エン</t>
    </rPh>
    <phoneticPr fontId="8"/>
  </si>
  <si>
    <t>※標準報酬月額は、組合員の受ける報酬月額（基本給+諸手当）に基づいて決められます。　　</t>
    <rPh sb="1" eb="3">
      <t>ヒョウジュン</t>
    </rPh>
    <rPh sb="3" eb="5">
      <t>ホウシュウ</t>
    </rPh>
    <rPh sb="5" eb="7">
      <t>ゲツガク</t>
    </rPh>
    <rPh sb="9" eb="12">
      <t>クミアイイン</t>
    </rPh>
    <rPh sb="13" eb="14">
      <t>ウ</t>
    </rPh>
    <rPh sb="16" eb="18">
      <t>ホウシュウ</t>
    </rPh>
    <rPh sb="18" eb="20">
      <t>ゲツガク</t>
    </rPh>
    <rPh sb="21" eb="24">
      <t>キホンキュウ</t>
    </rPh>
    <rPh sb="25" eb="28">
      <t>ショテアテ</t>
    </rPh>
    <rPh sb="30" eb="31">
      <t>モト</t>
    </rPh>
    <rPh sb="34" eb="35">
      <t>キ</t>
    </rPh>
    <phoneticPr fontId="8"/>
  </si>
  <si>
    <t>↓</t>
    <phoneticPr fontId="8"/>
  </si>
  <si>
    <t>平均標準報酬月額を比較し、低いほうの額を算定基礎月額とします。</t>
    <rPh sb="0" eb="2">
      <t>ヘイキン</t>
    </rPh>
    <rPh sb="2" eb="4">
      <t>ヒョウジュン</t>
    </rPh>
    <rPh sb="4" eb="6">
      <t>ホウシュウ</t>
    </rPh>
    <rPh sb="6" eb="8">
      <t>ゲツガク</t>
    </rPh>
    <rPh sb="9" eb="11">
      <t>ヒカク</t>
    </rPh>
    <rPh sb="13" eb="14">
      <t>ヒク</t>
    </rPh>
    <rPh sb="18" eb="19">
      <t>ガク</t>
    </rPh>
    <rPh sb="20" eb="22">
      <t>サンテイ</t>
    </rPh>
    <rPh sb="22" eb="24">
      <t>キソ</t>
    </rPh>
    <rPh sb="24" eb="26">
      <t>ゲツガク</t>
    </rPh>
    <phoneticPr fontId="8"/>
  </si>
  <si>
    <t>シートの入力項目以外ロック中。パスワードは「kyosai」</t>
    <rPh sb="4" eb="6">
      <t>ニュウリョク</t>
    </rPh>
    <rPh sb="6" eb="8">
      <t>コウモク</t>
    </rPh>
    <rPh sb="8" eb="10">
      <t>イガイ</t>
    </rPh>
    <rPh sb="13" eb="14">
      <t>ナカ</t>
    </rPh>
    <phoneticPr fontId="8"/>
  </si>
  <si>
    <t>掛金割引率</t>
    <rPh sb="0" eb="2">
      <t>カケキン</t>
    </rPh>
    <rPh sb="2" eb="4">
      <t>ワリビキ</t>
    </rPh>
    <rPh sb="4" eb="5">
      <t>リツ</t>
    </rPh>
    <phoneticPr fontId="8"/>
  </si>
  <si>
    <t>あなたの算定基礎月額は</t>
    <rPh sb="4" eb="6">
      <t>サンテイ</t>
    </rPh>
    <rPh sb="6" eb="8">
      <t>キソ</t>
    </rPh>
    <rPh sb="8" eb="10">
      <t>ゲツガク</t>
    </rPh>
    <phoneticPr fontId="8"/>
  </si>
  <si>
    <t>取得月</t>
    <rPh sb="0" eb="2">
      <t>シュトク</t>
    </rPh>
    <rPh sb="2" eb="3">
      <t>ツキ</t>
    </rPh>
    <phoneticPr fontId="8"/>
  </si>
  <si>
    <t>残り月数</t>
    <rPh sb="0" eb="1">
      <t>ノコ</t>
    </rPh>
    <rPh sb="2" eb="4">
      <t>ツキスウ</t>
    </rPh>
    <phoneticPr fontId="8"/>
  </si>
  <si>
    <t>年払い</t>
    <rPh sb="0" eb="2">
      <t>ネンバラ</t>
    </rPh>
    <phoneticPr fontId="8"/>
  </si>
  <si>
    <t>半年払い</t>
    <rPh sb="0" eb="2">
      <t>ハントシ</t>
    </rPh>
    <rPh sb="2" eb="3">
      <t>バラ</t>
    </rPh>
    <phoneticPr fontId="8"/>
  </si>
  <si>
    <t>です</t>
    <phoneticPr fontId="8"/>
  </si>
  <si>
    <t>② 任意継続掛金の月額</t>
    <phoneticPr fontId="8"/>
  </si>
  <si>
    <t>算定基礎月額</t>
    <rPh sb="0" eb="2">
      <t>サンテイ</t>
    </rPh>
    <rPh sb="2" eb="4">
      <t>キソ</t>
    </rPh>
    <rPh sb="4" eb="6">
      <t>ゲツガク</t>
    </rPh>
    <phoneticPr fontId="8"/>
  </si>
  <si>
    <t>短期掛金</t>
    <rPh sb="0" eb="2">
      <t>タンキ</t>
    </rPh>
    <rPh sb="2" eb="4">
      <t>カケキン</t>
    </rPh>
    <phoneticPr fontId="8"/>
  </si>
  <si>
    <t>10月～3月分</t>
    <rPh sb="2" eb="3">
      <t>ガツ</t>
    </rPh>
    <rPh sb="5" eb="6">
      <t>ガツ</t>
    </rPh>
    <rPh sb="6" eb="7">
      <t>ブン</t>
    </rPh>
    <phoneticPr fontId="8"/>
  </si>
  <si>
    <t>×</t>
    <phoneticPr fontId="8"/>
  </si>
  <si>
    <t>＝</t>
    <phoneticPr fontId="8"/>
  </si>
  <si>
    <t>（円位未満切捨て）</t>
    <rPh sb="1" eb="2">
      <t>エン</t>
    </rPh>
    <rPh sb="2" eb="3">
      <t>イ</t>
    </rPh>
    <rPh sb="3" eb="5">
      <t>ミマン</t>
    </rPh>
    <rPh sb="5" eb="7">
      <t>キリス</t>
    </rPh>
    <phoneticPr fontId="8"/>
  </si>
  <si>
    <t>介護掛金</t>
    <rPh sb="0" eb="2">
      <t>カイゴ</t>
    </rPh>
    <rPh sb="2" eb="4">
      <t>カケキン</t>
    </rPh>
    <phoneticPr fontId="8"/>
  </si>
  <si>
    <t>※ 介護掛金は組合員本人が40歳以上65歳未満の場合のみ徴収します。</t>
    <rPh sb="2" eb="4">
      <t>カイゴ</t>
    </rPh>
    <rPh sb="4" eb="5">
      <t>カ</t>
    </rPh>
    <rPh sb="5" eb="6">
      <t>キン</t>
    </rPh>
    <rPh sb="7" eb="10">
      <t>クミアイイン</t>
    </rPh>
    <rPh sb="10" eb="12">
      <t>ホンニン</t>
    </rPh>
    <rPh sb="13" eb="16">
      <t>４０サイ</t>
    </rPh>
    <rPh sb="16" eb="18">
      <t>イジョウ</t>
    </rPh>
    <rPh sb="18" eb="21">
      <t>６５サイ</t>
    </rPh>
    <rPh sb="21" eb="23">
      <t>ミマン</t>
    </rPh>
    <rPh sb="24" eb="26">
      <t>バアイ</t>
    </rPh>
    <rPh sb="28" eb="30">
      <t>チョウシュウ</t>
    </rPh>
    <phoneticPr fontId="8"/>
  </si>
  <si>
    <t>※ 掛金率は年度ごとに決定されます。</t>
    <rPh sb="2" eb="4">
      <t>カケキン</t>
    </rPh>
    <rPh sb="4" eb="5">
      <t>リツ</t>
    </rPh>
    <rPh sb="6" eb="8">
      <t>ネンド</t>
    </rPh>
    <rPh sb="11" eb="13">
      <t>ケッテイ</t>
    </rPh>
    <phoneticPr fontId="8"/>
  </si>
  <si>
    <t>※ 掛金額は被扶養者の人数にかかわらず同一の額です。</t>
    <rPh sb="2" eb="4">
      <t>カケキン</t>
    </rPh>
    <rPh sb="6" eb="10">
      <t>ヒフヨウシャ</t>
    </rPh>
    <rPh sb="11" eb="13">
      <t>ニンズウ</t>
    </rPh>
    <rPh sb="19" eb="21">
      <t>ドウイツ</t>
    </rPh>
    <rPh sb="22" eb="23">
      <t>ガク</t>
    </rPh>
    <phoneticPr fontId="8"/>
  </si>
  <si>
    <t>③ ②で算出した掛金を一括前納で支払った場合、割引があります</t>
    <rPh sb="4" eb="6">
      <t>サンシュツ</t>
    </rPh>
    <rPh sb="8" eb="10">
      <t>カケキン</t>
    </rPh>
    <rPh sb="11" eb="13">
      <t>イッカツ</t>
    </rPh>
    <rPh sb="13" eb="15">
      <t>ゼンノウ</t>
    </rPh>
    <rPh sb="16" eb="18">
      <t>シハラ</t>
    </rPh>
    <rPh sb="20" eb="22">
      <t>バアイ</t>
    </rPh>
    <rPh sb="23" eb="25">
      <t>ワリビキ</t>
    </rPh>
    <phoneticPr fontId="8"/>
  </si>
  <si>
    <t>（前期）</t>
    <rPh sb="1" eb="3">
      <t>ゼンキ</t>
    </rPh>
    <phoneticPr fontId="8"/>
  </si>
  <si>
    <t>（後期）</t>
    <rPh sb="1" eb="3">
      <t>コウキ</t>
    </rPh>
    <phoneticPr fontId="8"/>
  </si>
  <si>
    <t>1年</t>
    <rPh sb="1" eb="2">
      <t>ネン</t>
    </rPh>
    <phoneticPr fontId="8"/>
  </si>
  <si>
    <t>↓任意継続組合員になる月（退職日の翌日）を入力してください</t>
    <rPh sb="1" eb="3">
      <t>ニンイ</t>
    </rPh>
    <rPh sb="3" eb="5">
      <t>ケイゾク</t>
    </rPh>
    <rPh sb="5" eb="8">
      <t>クミアイイン</t>
    </rPh>
    <rPh sb="11" eb="12">
      <t>ツキ</t>
    </rPh>
    <rPh sb="13" eb="15">
      <t>タイショク</t>
    </rPh>
    <rPh sb="15" eb="16">
      <t>ビ</t>
    </rPh>
    <rPh sb="17" eb="19">
      <t>ヨクジツ</t>
    </rPh>
    <rPh sb="21" eb="23">
      <t>ニュウリョク</t>
    </rPh>
    <phoneticPr fontId="8"/>
  </si>
  <si>
    <t>月</t>
    <rPh sb="0" eb="1">
      <t>ガツ</t>
    </rPh>
    <phoneticPr fontId="8"/>
  </si>
  <si>
    <t>※３月３１日退職の場合は、４月１日から任意継続組合員になります。</t>
    <rPh sb="2" eb="3">
      <t>ガツ</t>
    </rPh>
    <rPh sb="5" eb="6">
      <t>ニチ</t>
    </rPh>
    <rPh sb="6" eb="8">
      <t>タイショク</t>
    </rPh>
    <rPh sb="9" eb="11">
      <t>バアイ</t>
    </rPh>
    <rPh sb="14" eb="15">
      <t>ガツ</t>
    </rPh>
    <rPh sb="16" eb="17">
      <t>ニチ</t>
    </rPh>
    <rPh sb="19" eb="21">
      <t>ニンイ</t>
    </rPh>
    <rPh sb="21" eb="23">
      <t>ケイゾク</t>
    </rPh>
    <rPh sb="23" eb="26">
      <t>クミアイイン</t>
    </rPh>
    <phoneticPr fontId="8"/>
  </si>
  <si>
    <t>1回の支払金額</t>
    <rPh sb="1" eb="2">
      <t>カイ</t>
    </rPh>
    <rPh sb="3" eb="5">
      <t>シハライ</t>
    </rPh>
    <rPh sb="5" eb="7">
      <t>キンガク</t>
    </rPh>
    <phoneticPr fontId="8"/>
  </si>
  <si>
    <t>初年度合計</t>
    <rPh sb="0" eb="1">
      <t>ショ</t>
    </rPh>
    <rPh sb="1" eb="3">
      <t>ネンド</t>
    </rPh>
    <rPh sb="3" eb="5">
      <t>ゴウケイ</t>
    </rPh>
    <phoneticPr fontId="8"/>
  </si>
  <si>
    <r>
      <t xml:space="preserve">月払い
</t>
    </r>
    <r>
      <rPr>
        <b/>
        <sz val="10"/>
        <color rgb="FF0062AC"/>
        <rFont val="ＭＳ Ｐゴシック"/>
        <family val="3"/>
        <charset val="128"/>
      </rPr>
      <t>（割引なし）</t>
    </r>
    <rPh sb="0" eb="2">
      <t>ツキバラ</t>
    </rPh>
    <rPh sb="5" eb="7">
      <t>ワリビキ</t>
    </rPh>
    <phoneticPr fontId="8"/>
  </si>
  <si>
    <t>短期</t>
    <rPh sb="0" eb="2">
      <t>タンキ</t>
    </rPh>
    <phoneticPr fontId="8"/>
  </si>
  <si>
    <t>介護</t>
    <rPh sb="0" eb="2">
      <t>カイゴ</t>
    </rPh>
    <phoneticPr fontId="8"/>
  </si>
  <si>
    <t>計</t>
    <rPh sb="0" eb="1">
      <t>ケイ</t>
    </rPh>
    <phoneticPr fontId="8"/>
  </si>
  <si>
    <t>半年前納</t>
    <rPh sb="0" eb="2">
      <t>ハントシ</t>
    </rPh>
    <rPh sb="2" eb="4">
      <t>ゼンノウ</t>
    </rPh>
    <phoneticPr fontId="8"/>
  </si>
  <si>
    <t>1年前納</t>
    <rPh sb="1" eb="2">
      <t>ネン</t>
    </rPh>
    <rPh sb="2" eb="4">
      <t>ゼンノウ</t>
    </rPh>
    <phoneticPr fontId="8"/>
  </si>
  <si>
    <t>※ 掛金の前納割引は年度ごとに計算します。表示金額は初年度（直近の３月まで）の掛金です。</t>
    <rPh sb="2" eb="4">
      <t>カケキン</t>
    </rPh>
    <rPh sb="5" eb="7">
      <t>ゼンノウ</t>
    </rPh>
    <rPh sb="7" eb="9">
      <t>ワリビキ</t>
    </rPh>
    <rPh sb="10" eb="12">
      <t>ネンド</t>
    </rPh>
    <rPh sb="15" eb="17">
      <t>ケイサン</t>
    </rPh>
    <rPh sb="21" eb="23">
      <t>ヒョウジ</t>
    </rPh>
    <rPh sb="23" eb="25">
      <t>キンガク</t>
    </rPh>
    <rPh sb="26" eb="29">
      <t>ショネンド</t>
    </rPh>
    <rPh sb="30" eb="32">
      <t>チョッキン</t>
    </rPh>
    <rPh sb="34" eb="35">
      <t>ガツ</t>
    </rPh>
    <rPh sb="39" eb="41">
      <t>カケキン</t>
    </rPh>
    <phoneticPr fontId="8"/>
  </si>
  <si>
    <t>※ 年度途中で任意継続組合員資格を喪失した場合、未経過分の掛金は返還します。</t>
    <rPh sb="2" eb="4">
      <t>ネンド</t>
    </rPh>
    <rPh sb="4" eb="6">
      <t>トチュウ</t>
    </rPh>
    <rPh sb="7" eb="9">
      <t>ニンイ</t>
    </rPh>
    <rPh sb="9" eb="11">
      <t>ケイゾク</t>
    </rPh>
    <rPh sb="11" eb="14">
      <t>クミアイイン</t>
    </rPh>
    <rPh sb="14" eb="16">
      <t>シカク</t>
    </rPh>
    <rPh sb="17" eb="19">
      <t>ソウシツ</t>
    </rPh>
    <rPh sb="21" eb="23">
      <t>バアイ</t>
    </rPh>
    <rPh sb="24" eb="25">
      <t>ミ</t>
    </rPh>
    <rPh sb="25" eb="27">
      <t>ケイカ</t>
    </rPh>
    <rPh sb="27" eb="28">
      <t>ブン</t>
    </rPh>
    <rPh sb="29" eb="31">
      <t>カケガネ</t>
    </rPh>
    <rPh sb="32" eb="34">
      <t>ヘンカン</t>
    </rPh>
    <phoneticPr fontId="8"/>
  </si>
  <si>
    <t>令和7</t>
    <rPh sb="0" eb="1">
      <t>レイ</t>
    </rPh>
    <rPh sb="1" eb="2">
      <t>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</si>
</sst>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≪平&quot;&quot;成&quot;0&quot;年&quot;&quot;度≫&quot;"/>
    <numFmt numFmtId="177" formatCode="0.00_);[Red]\(0.00\)"/>
    <numFmt numFmtId="178" formatCode="0_ "/>
    <numFmt numFmtId="179" formatCode="#,##0\ &quot;円より&quot;"/>
    <numFmt numFmtId="180" formatCode="#,##0&quot;,000円&quot;"/>
    <numFmt numFmtId="181" formatCode="&quot;※&quot;&quot;平&quot;&quot;均&quot;&quot;給&quot;&quot;料&quot;&quot;月&quot;&quot;額&quot;#,##0&quot;円&quot;"/>
    <numFmt numFmtId="182" formatCode="#,##0&quot;円&quot;"/>
    <numFmt numFmtId="183" formatCode="#,##0&quot;月&quot;"/>
    <numFmt numFmtId="184" formatCode="0.0000000"/>
    <numFmt numFmtId="185" formatCode="0.00_ 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rgb="FF0062AC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color rgb="FF0062AC"/>
      <name val="HGS創英角ｺﾞｼｯｸUB"/>
      <family val="3"/>
      <charset val="128"/>
    </font>
    <font>
      <b/>
      <sz val="11"/>
      <color theme="4" tint="-0.249977111117893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6"/>
      <color rgb="FFFF0000"/>
      <name val="HGS創英角ｺﾞｼｯｸUB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0062AC"/>
      <name val="ＭＳ Ｐゴシック"/>
      <family val="3"/>
      <charset val="128"/>
    </font>
    <font>
      <b/>
      <sz val="10"/>
      <color rgb="FF0062AC"/>
      <name val="ＭＳ Ｐゴシック"/>
      <family val="3"/>
      <charset val="128"/>
    </font>
    <font>
      <b/>
      <sz val="11"/>
      <color rgb="FF0062AC"/>
      <name val="HGS創英角ｺﾞｼｯｸUB"/>
      <family val="3"/>
      <charset val="128"/>
    </font>
    <font>
      <b/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185" fontId="0" fillId="2" borderId="14" xfId="0" applyNumberFormat="1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0" xfId="0" applyFill="1" applyAlignment="1" applyProtection="1"/>
    <xf numFmtId="0" fontId="12" fillId="2" borderId="21" xfId="0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</xf>
    <xf numFmtId="0" fontId="25" fillId="2" borderId="17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vertical="center"/>
    </xf>
    <xf numFmtId="0" fontId="0" fillId="2" borderId="24" xfId="0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176" fontId="5" fillId="2" borderId="0" xfId="0" applyNumberFormat="1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4" fillId="2" borderId="4" xfId="0" applyFont="1" applyFill="1" applyBorder="1" applyAlignment="1" applyProtection="1">
      <alignment horizontal="right" vertical="center"/>
    </xf>
    <xf numFmtId="178" fontId="15" fillId="2" borderId="8" xfId="0" applyNumberFormat="1" applyFont="1" applyFill="1" applyBorder="1" applyAlignment="1" applyProtection="1">
      <alignment horizontal="right" vertical="center"/>
      <protection locked="0"/>
    </xf>
    <xf numFmtId="49" fontId="16" fillId="2" borderId="9" xfId="0" applyNumberFormat="1" applyFont="1" applyFill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right"/>
    </xf>
    <xf numFmtId="0" fontId="17" fillId="2" borderId="0" xfId="0" applyFont="1" applyFill="1" applyAlignment="1" applyProtection="1"/>
    <xf numFmtId="179" fontId="18" fillId="2" borderId="0" xfId="0" applyNumberFormat="1" applyFont="1" applyFill="1" applyAlignment="1" applyProtection="1">
      <alignment vertical="center"/>
    </xf>
    <xf numFmtId="179" fontId="12" fillId="2" borderId="0" xfId="0" applyNumberFormat="1" applyFont="1" applyFill="1" applyAlignment="1" applyProtection="1">
      <alignment vertical="center"/>
    </xf>
    <xf numFmtId="181" fontId="21" fillId="2" borderId="0" xfId="0" applyNumberFormat="1" applyFont="1" applyFill="1" applyAlignment="1" applyProtection="1">
      <alignment horizontal="left" vertical="center"/>
    </xf>
    <xf numFmtId="181" fontId="6" fillId="2" borderId="0" xfId="0" applyNumberFormat="1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right"/>
    </xf>
    <xf numFmtId="0" fontId="25" fillId="2" borderId="13" xfId="0" applyFont="1" applyFill="1" applyBorder="1" applyAlignment="1" applyProtection="1">
      <alignment vertical="center"/>
    </xf>
    <xf numFmtId="0" fontId="18" fillId="2" borderId="13" xfId="0" applyFont="1" applyFill="1" applyBorder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29" fillId="2" borderId="2" xfId="0" applyFont="1" applyFill="1" applyBorder="1" applyAlignment="1" applyProtection="1">
      <alignment vertical="center"/>
    </xf>
    <xf numFmtId="0" fontId="29" fillId="2" borderId="3" xfId="0" applyFont="1" applyFill="1" applyBorder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/>
    <xf numFmtId="0" fontId="31" fillId="2" borderId="4" xfId="0" applyFont="1" applyFill="1" applyBorder="1" applyAlignment="1" applyProtection="1">
      <alignment vertical="center"/>
    </xf>
    <xf numFmtId="0" fontId="31" fillId="2" borderId="5" xfId="0" applyFont="1" applyFill="1" applyBorder="1" applyAlignment="1" applyProtection="1">
      <alignment vertical="center" shrinkToFit="1"/>
    </xf>
    <xf numFmtId="0" fontId="31" fillId="2" borderId="0" xfId="0" applyFont="1" applyFill="1" applyAlignment="1" applyProtection="1">
      <alignment vertical="center" shrinkToFit="1"/>
    </xf>
    <xf numFmtId="0" fontId="22" fillId="2" borderId="0" xfId="0" applyFont="1" applyFill="1" applyAlignment="1" applyProtection="1">
      <alignment vertical="center"/>
    </xf>
    <xf numFmtId="0" fontId="22" fillId="2" borderId="13" xfId="0" applyFont="1" applyFill="1" applyBorder="1" applyAlignment="1" applyProtection="1">
      <alignment vertical="center"/>
    </xf>
    <xf numFmtId="0" fontId="32" fillId="2" borderId="2" xfId="0" applyFont="1" applyFill="1" applyBorder="1" applyAlignment="1" applyProtection="1">
      <alignment vertical="center"/>
    </xf>
    <xf numFmtId="0" fontId="33" fillId="2" borderId="0" xfId="0" applyFont="1" applyFill="1" applyAlignment="1" applyProtection="1">
      <alignment vertical="center"/>
    </xf>
    <xf numFmtId="0" fontId="34" fillId="2" borderId="8" xfId="0" applyFont="1" applyFill="1" applyBorder="1" applyAlignment="1" applyProtection="1">
      <alignment horizontal="center" vertical="center"/>
      <protection locked="0"/>
    </xf>
    <xf numFmtId="183" fontId="35" fillId="2" borderId="9" xfId="0" applyNumberFormat="1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/>
    <xf numFmtId="183" fontId="26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/>
    <xf numFmtId="0" fontId="26" fillId="2" borderId="16" xfId="0" applyFont="1" applyFill="1" applyBorder="1" applyAlignment="1">
      <alignment horizontal="center" vertical="center"/>
    </xf>
    <xf numFmtId="0" fontId="6" fillId="2" borderId="0" xfId="0" applyFont="1" applyFill="1" applyAlignment="1"/>
    <xf numFmtId="0" fontId="0" fillId="2" borderId="0" xfId="0" applyFill="1" applyAlignment="1">
      <alignment vertical="center"/>
    </xf>
    <xf numFmtId="0" fontId="7" fillId="2" borderId="0" xfId="0" applyFont="1" applyFill="1" applyAlignment="1"/>
    <xf numFmtId="177" fontId="7" fillId="2" borderId="0" xfId="0" applyNumberFormat="1" applyFont="1" applyFill="1" applyAlignment="1"/>
    <xf numFmtId="0" fontId="0" fillId="2" borderId="1" xfId="0" applyFill="1" applyBorder="1" applyAlignment="1"/>
    <xf numFmtId="0" fontId="0" fillId="2" borderId="3" xfId="0" applyFill="1" applyBorder="1" applyAlignment="1"/>
    <xf numFmtId="0" fontId="10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6" xfId="0" applyFill="1" applyBorder="1" applyAlignment="1"/>
    <xf numFmtId="0" fontId="0" fillId="2" borderId="7" xfId="0" applyFill="1" applyBorder="1" applyAlignment="1"/>
    <xf numFmtId="38" fontId="7" fillId="2" borderId="0" xfId="1" applyFont="1" applyFill="1" applyAlignment="1" applyProtection="1"/>
    <xf numFmtId="0" fontId="19" fillId="2" borderId="0" xfId="0" applyFont="1" applyFill="1" applyAlignment="1"/>
    <xf numFmtId="182" fontId="22" fillId="2" borderId="0" xfId="0" applyNumberFormat="1" applyFont="1" applyFill="1" applyAlignment="1">
      <alignment vertical="center"/>
    </xf>
    <xf numFmtId="182" fontId="23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183" fontId="30" fillId="2" borderId="16" xfId="0" applyNumberFormat="1" applyFont="1" applyFill="1" applyBorder="1" applyAlignment="1">
      <alignment vertical="center"/>
    </xf>
    <xf numFmtId="0" fontId="29" fillId="2" borderId="16" xfId="0" applyFont="1" applyFill="1" applyBorder="1" applyAlignment="1"/>
    <xf numFmtId="184" fontId="30" fillId="2" borderId="16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2" borderId="0" xfId="0" applyFont="1" applyFill="1" applyAlignment="1"/>
    <xf numFmtId="0" fontId="26" fillId="2" borderId="14" xfId="0" applyFont="1" applyFill="1" applyBorder="1" applyAlignment="1">
      <alignment horizontal="center" vertical="center"/>
    </xf>
    <xf numFmtId="183" fontId="26" fillId="2" borderId="0" xfId="0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26" fillId="2" borderId="0" xfId="0" applyFont="1" applyFill="1" applyAlignment="1" applyProtection="1">
      <alignment vertical="center"/>
    </xf>
    <xf numFmtId="0" fontId="26" fillId="2" borderId="13" xfId="0" applyFont="1" applyFill="1" applyBorder="1" applyAlignment="1" applyProtection="1">
      <alignment vertical="center"/>
    </xf>
    <xf numFmtId="182" fontId="0" fillId="2" borderId="20" xfId="0" applyNumberFormat="1" applyFill="1" applyBorder="1" applyAlignment="1" applyProtection="1">
      <alignment horizontal="right" vertical="center" indent="1"/>
    </xf>
    <xf numFmtId="0" fontId="0" fillId="2" borderId="19" xfId="0" applyFill="1" applyBorder="1" applyAlignment="1" applyProtection="1">
      <alignment horizontal="right" vertical="center" indent="1"/>
    </xf>
    <xf numFmtId="182" fontId="0" fillId="2" borderId="0" xfId="0" applyNumberFormat="1" applyFill="1" applyAlignment="1" applyProtection="1">
      <alignment horizontal="right" vertical="center" indent="1"/>
    </xf>
    <xf numFmtId="0" fontId="0" fillId="2" borderId="22" xfId="0" applyFill="1" applyBorder="1" applyAlignment="1" applyProtection="1">
      <alignment horizontal="right" vertical="center" indent="1"/>
    </xf>
    <xf numFmtId="0" fontId="36" fillId="2" borderId="18" xfId="0" applyFont="1" applyFill="1" applyBorder="1" applyAlignment="1" applyProtection="1">
      <alignment horizontal="distributed" vertical="center" indent="1"/>
    </xf>
    <xf numFmtId="0" fontId="36" fillId="2" borderId="19" xfId="0" applyFont="1" applyFill="1" applyBorder="1" applyAlignment="1" applyProtection="1">
      <alignment horizontal="distributed" vertical="center" indent="1"/>
    </xf>
    <xf numFmtId="0" fontId="36" fillId="2" borderId="21" xfId="0" applyFont="1" applyFill="1" applyBorder="1" applyAlignment="1" applyProtection="1">
      <alignment horizontal="distributed" vertical="center" indent="1"/>
    </xf>
    <xf numFmtId="0" fontId="36" fillId="2" borderId="22" xfId="0" applyFont="1" applyFill="1" applyBorder="1" applyAlignment="1" applyProtection="1">
      <alignment horizontal="distributed" vertical="center" indent="1"/>
    </xf>
    <xf numFmtId="0" fontId="36" fillId="2" borderId="23" xfId="0" applyFont="1" applyFill="1" applyBorder="1" applyAlignment="1" applyProtection="1">
      <alignment horizontal="distributed" vertical="center" indent="1"/>
    </xf>
    <xf numFmtId="0" fontId="36" fillId="2" borderId="24" xfId="0" applyFont="1" applyFill="1" applyBorder="1" applyAlignment="1" applyProtection="1">
      <alignment horizontal="distributed" vertical="center" indent="1"/>
    </xf>
    <xf numFmtId="182" fontId="0" fillId="2" borderId="17" xfId="0" applyNumberFormat="1" applyFill="1" applyBorder="1" applyAlignment="1" applyProtection="1">
      <alignment horizontal="right" vertical="center" indent="1"/>
    </xf>
    <xf numFmtId="0" fontId="0" fillId="2" borderId="24" xfId="0" applyFill="1" applyBorder="1" applyAlignment="1" applyProtection="1">
      <alignment horizontal="right" vertical="center" indent="1"/>
    </xf>
    <xf numFmtId="182" fontId="38" fillId="2" borderId="17" xfId="0" applyNumberFormat="1" applyFont="1" applyFill="1" applyBorder="1" applyAlignment="1" applyProtection="1">
      <alignment horizontal="right" vertical="center" indent="1"/>
    </xf>
    <xf numFmtId="0" fontId="38" fillId="2" borderId="24" xfId="0" applyFont="1" applyFill="1" applyBorder="1" applyAlignment="1" applyProtection="1">
      <alignment horizontal="right" vertical="center" indent="1"/>
    </xf>
    <xf numFmtId="182" fontId="0" fillId="2" borderId="27" xfId="0" applyNumberFormat="1" applyFill="1" applyBorder="1" applyAlignment="1" applyProtection="1">
      <alignment horizontal="right" vertical="center" indent="1"/>
    </xf>
    <xf numFmtId="0" fontId="0" fillId="2" borderId="25" xfId="0" applyFill="1" applyBorder="1" applyAlignment="1" applyProtection="1">
      <alignment horizontal="right" vertical="center" indent="1"/>
    </xf>
    <xf numFmtId="182" fontId="38" fillId="2" borderId="0" xfId="0" applyNumberFormat="1" applyFont="1" applyFill="1" applyAlignment="1" applyProtection="1">
      <alignment horizontal="right" vertical="center" indent="1"/>
    </xf>
    <xf numFmtId="0" fontId="38" fillId="2" borderId="22" xfId="0" applyFont="1" applyFill="1" applyBorder="1" applyAlignment="1" applyProtection="1">
      <alignment horizontal="right" vertical="center" indent="1"/>
    </xf>
    <xf numFmtId="0" fontId="25" fillId="2" borderId="22" xfId="0" applyFont="1" applyFill="1" applyBorder="1" applyAlignment="1" applyProtection="1">
      <alignment horizontal="center" vertical="center"/>
    </xf>
    <xf numFmtId="0" fontId="25" fillId="2" borderId="24" xfId="0" applyFont="1" applyFill="1" applyBorder="1" applyAlignment="1" applyProtection="1">
      <alignment horizontal="center" vertical="center"/>
    </xf>
    <xf numFmtId="0" fontId="39" fillId="2" borderId="0" xfId="0" applyFont="1" applyFill="1" applyAlignment="1" applyProtection="1">
      <alignment horizontal="center" vertical="center"/>
    </xf>
    <xf numFmtId="0" fontId="39" fillId="2" borderId="22" xfId="0" applyFont="1" applyFill="1" applyBorder="1" applyAlignment="1" applyProtection="1">
      <alignment horizontal="center" vertical="center"/>
    </xf>
    <xf numFmtId="0" fontId="25" fillId="2" borderId="18" xfId="0" applyFont="1" applyFill="1" applyBorder="1" applyAlignment="1" applyProtection="1">
      <alignment horizontal="center" vertical="center"/>
    </xf>
    <xf numFmtId="0" fontId="25" fillId="2" borderId="21" xfId="0" applyFont="1" applyFill="1" applyBorder="1" applyAlignment="1" applyProtection="1">
      <alignment horizontal="center" vertical="center"/>
    </xf>
    <xf numFmtId="0" fontId="25" fillId="2" borderId="23" xfId="0" applyFont="1" applyFill="1" applyBorder="1" applyAlignment="1" applyProtection="1">
      <alignment horizontal="center" vertical="center"/>
    </xf>
    <xf numFmtId="0" fontId="25" fillId="2" borderId="19" xfId="0" applyFont="1" applyFill="1" applyBorder="1" applyAlignment="1" applyProtection="1">
      <alignment horizontal="center" vertical="center"/>
    </xf>
    <xf numFmtId="0" fontId="25" fillId="2" borderId="25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36" fillId="2" borderId="18" xfId="0" applyFont="1" applyFill="1" applyBorder="1" applyAlignment="1" applyProtection="1">
      <alignment horizontal="distributed" vertical="center" wrapText="1" indent="1"/>
    </xf>
    <xf numFmtId="180" fontId="20" fillId="2" borderId="11" xfId="0" applyNumberFormat="1" applyFont="1" applyFill="1" applyBorder="1" applyAlignment="1" applyProtection="1">
      <alignment horizontal="center" vertical="center"/>
    </xf>
    <xf numFmtId="180" fontId="20" fillId="2" borderId="12" xfId="0" applyNumberFormat="1" applyFont="1" applyFill="1" applyBorder="1" applyAlignment="1" applyProtection="1">
      <alignment horizontal="center" vertical="center"/>
    </xf>
    <xf numFmtId="182" fontId="27" fillId="2" borderId="14" xfId="0" applyNumberFormat="1" applyFont="1" applyFill="1" applyBorder="1" applyAlignment="1" applyProtection="1">
      <alignment horizontal="center" vertical="center"/>
    </xf>
    <xf numFmtId="182" fontId="27" fillId="2" borderId="15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</xf>
    <xf numFmtId="182" fontId="0" fillId="2" borderId="14" xfId="0" applyNumberForma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"/>
  <sheetViews>
    <sheetView tabSelected="1" topLeftCell="A7" zoomScale="80" zoomScaleNormal="80" workbookViewId="0">
      <selection activeCell="B30" sqref="B30"/>
    </sheetView>
  </sheetViews>
  <sheetFormatPr defaultRowHeight="18.75" x14ac:dyDescent="0.4"/>
  <cols>
    <col min="1" max="1" width="5.125" style="6" customWidth="1"/>
    <col min="2" max="2" width="10.25" style="6" customWidth="1"/>
    <col min="3" max="3" width="12" style="6" customWidth="1"/>
    <col min="4" max="4" width="11.125" style="6" customWidth="1"/>
    <col min="5" max="5" width="8.125" style="6" customWidth="1"/>
    <col min="6" max="6" width="10.875" style="6" customWidth="1"/>
    <col min="7" max="10" width="8.125" style="6" customWidth="1"/>
    <col min="11" max="11" width="6.625" style="6" customWidth="1"/>
    <col min="12" max="12" width="23.25" style="6" customWidth="1"/>
    <col min="13" max="13" width="52.5" style="88" hidden="1" customWidth="1"/>
    <col min="14" max="14" width="9.375" style="88" hidden="1" customWidth="1"/>
    <col min="15" max="15" width="12.125" style="89" hidden="1" customWidth="1"/>
    <col min="16" max="16" width="21.875" style="90" hidden="1" customWidth="1"/>
    <col min="17" max="17" width="13" style="90" hidden="1" customWidth="1"/>
    <col min="18" max="18" width="10.5" style="91" hidden="1" customWidth="1"/>
    <col min="19" max="19" width="23.25" style="8" customWidth="1"/>
    <col min="20" max="22" width="11.25" style="8" customWidth="1"/>
    <col min="23" max="16384" width="9" style="8"/>
  </cols>
  <sheetData>
    <row r="1" spans="1:18" ht="21" x14ac:dyDescent="0.4">
      <c r="A1" s="16" t="str">
        <f>"任意継続組合員掛金試算 ("&amp;N2&amp;"年度)"</f>
        <v>任意継続組合員掛金試算 (令和7年度)</v>
      </c>
      <c r="B1" s="17"/>
      <c r="C1" s="17"/>
      <c r="D1" s="17"/>
      <c r="E1" s="18"/>
      <c r="F1" s="18"/>
      <c r="H1" s="19"/>
      <c r="M1" s="65"/>
      <c r="N1" s="67"/>
      <c r="O1" s="67"/>
      <c r="P1" s="61"/>
      <c r="Q1" s="61"/>
      <c r="R1" s="61"/>
    </row>
    <row r="2" spans="1:18" x14ac:dyDescent="0.4">
      <c r="M2" s="65" t="s">
        <v>0</v>
      </c>
      <c r="N2" s="67" t="s">
        <v>49</v>
      </c>
      <c r="O2" s="67" t="s">
        <v>0</v>
      </c>
      <c r="P2" s="61" t="s">
        <v>1</v>
      </c>
      <c r="Q2" s="61"/>
      <c r="R2" s="61"/>
    </row>
    <row r="3" spans="1:18" ht="18.75" customHeight="1" x14ac:dyDescent="0.4">
      <c r="A3" s="20" t="s">
        <v>2</v>
      </c>
      <c r="B3" s="21"/>
      <c r="C3" s="21"/>
      <c r="D3" s="22"/>
      <c r="E3" s="22"/>
      <c r="F3" s="22"/>
      <c r="G3" s="22"/>
      <c r="H3" s="22"/>
      <c r="I3" s="22"/>
      <c r="J3" s="22"/>
      <c r="K3" s="23"/>
      <c r="M3" s="65" t="s">
        <v>3</v>
      </c>
      <c r="N3" s="68">
        <f>P3/Q3</f>
        <v>115</v>
      </c>
      <c r="O3" s="67" t="s">
        <v>4</v>
      </c>
      <c r="P3" s="69">
        <v>11500</v>
      </c>
      <c r="Q3" s="70">
        <v>100</v>
      </c>
      <c r="R3" s="61"/>
    </row>
    <row r="4" spans="1:18" x14ac:dyDescent="0.4">
      <c r="A4" s="24"/>
      <c r="B4" s="71"/>
      <c r="C4" s="71"/>
      <c r="D4" s="72"/>
      <c r="E4" s="72"/>
      <c r="F4" s="72"/>
      <c r="G4" s="72"/>
      <c r="H4" s="72"/>
      <c r="I4" s="72"/>
      <c r="K4" s="7"/>
      <c r="M4" s="65" t="s">
        <v>5</v>
      </c>
      <c r="N4" s="68">
        <f>P4/Q4</f>
        <v>15.56</v>
      </c>
      <c r="O4" s="67" t="s">
        <v>4</v>
      </c>
      <c r="P4" s="73">
        <v>1556</v>
      </c>
      <c r="Q4" s="74">
        <v>100</v>
      </c>
      <c r="R4" s="61"/>
    </row>
    <row r="5" spans="1:18" ht="19.5" customHeight="1" thickBot="1" x14ac:dyDescent="0.45">
      <c r="A5" s="3"/>
      <c r="B5" s="25" t="s">
        <v>6</v>
      </c>
      <c r="C5" s="26"/>
      <c r="E5" s="19"/>
      <c r="K5" s="7"/>
      <c r="M5" s="65" t="s">
        <v>7</v>
      </c>
      <c r="N5" s="75">
        <v>360000</v>
      </c>
      <c r="O5" s="67" t="s">
        <v>8</v>
      </c>
      <c r="P5" s="61"/>
      <c r="Q5" s="61"/>
      <c r="R5" s="61"/>
    </row>
    <row r="6" spans="1:18" ht="24" customHeight="1" thickTop="1" thickBot="1" x14ac:dyDescent="0.45">
      <c r="A6" s="27"/>
      <c r="B6" s="28">
        <v>360</v>
      </c>
      <c r="C6" s="29" t="s">
        <v>9</v>
      </c>
      <c r="D6" s="19" t="s">
        <v>10</v>
      </c>
      <c r="K6" s="7"/>
      <c r="M6" s="65"/>
      <c r="N6" s="67"/>
      <c r="O6" s="67"/>
      <c r="P6" s="61"/>
      <c r="Q6" s="61"/>
      <c r="R6" s="61"/>
    </row>
    <row r="7" spans="1:18" ht="15" customHeight="1" thickTop="1" x14ac:dyDescent="0.4">
      <c r="A7" s="3"/>
      <c r="B7" s="30" t="s">
        <v>11</v>
      </c>
      <c r="C7" s="31"/>
      <c r="K7" s="7"/>
      <c r="M7" s="65"/>
      <c r="N7" s="67"/>
      <c r="O7" s="67"/>
      <c r="P7" s="61"/>
      <c r="Q7" s="61"/>
      <c r="R7" s="61"/>
    </row>
    <row r="8" spans="1:18" ht="19.5" customHeight="1" x14ac:dyDescent="0.4">
      <c r="A8" s="3"/>
      <c r="B8" s="32" t="s">
        <v>12</v>
      </c>
      <c r="C8" s="33"/>
      <c r="D8" s="26"/>
      <c r="E8" s="26"/>
      <c r="K8" s="7"/>
      <c r="M8" s="76" t="s">
        <v>13</v>
      </c>
      <c r="N8" s="67"/>
      <c r="O8" s="67"/>
      <c r="P8" s="61"/>
      <c r="Q8" s="61"/>
      <c r="R8" s="61"/>
    </row>
    <row r="9" spans="1:18" ht="20.25" customHeight="1" x14ac:dyDescent="0.4">
      <c r="A9" s="3"/>
      <c r="B9" s="123">
        <f>N5/1000</f>
        <v>360</v>
      </c>
      <c r="C9" s="124"/>
      <c r="D9" s="34" t="str">
        <f>N2&amp;"年度の"&amp;M5</f>
        <v>令和7年度の平均標準報酬月額</v>
      </c>
      <c r="E9" s="35"/>
      <c r="F9" s="35"/>
      <c r="H9" s="36"/>
      <c r="K9" s="7"/>
      <c r="M9" s="65"/>
      <c r="N9" s="67"/>
      <c r="O9" s="67"/>
      <c r="P9" s="61"/>
      <c r="Q9" s="61"/>
      <c r="R9" s="61"/>
    </row>
    <row r="10" spans="1:18" ht="15" customHeight="1" x14ac:dyDescent="0.4">
      <c r="A10" s="3"/>
      <c r="B10" s="37" t="s">
        <v>11</v>
      </c>
      <c r="C10" s="31"/>
      <c r="K10" s="7"/>
      <c r="M10" s="77"/>
      <c r="N10" s="67"/>
      <c r="O10" s="78" t="s">
        <v>14</v>
      </c>
      <c r="P10" s="79"/>
      <c r="Q10" s="61"/>
      <c r="R10" s="61"/>
    </row>
    <row r="11" spans="1:18" ht="15" customHeight="1" x14ac:dyDescent="0.4">
      <c r="A11" s="3"/>
      <c r="B11" s="38" t="s">
        <v>15</v>
      </c>
      <c r="C11" s="39"/>
      <c r="K11" s="7"/>
      <c r="M11" s="59" t="s">
        <v>16</v>
      </c>
      <c r="N11" s="60" t="s">
        <v>17</v>
      </c>
      <c r="O11" s="59" t="s">
        <v>18</v>
      </c>
      <c r="P11" s="59" t="s">
        <v>19</v>
      </c>
      <c r="Q11" s="61"/>
      <c r="R11" s="61"/>
    </row>
    <row r="12" spans="1:18" ht="21" customHeight="1" x14ac:dyDescent="0.4">
      <c r="A12" s="3"/>
      <c r="B12" s="125">
        <f>IF(B9&lt;=B6,N5,B6*1000)</f>
        <v>360000</v>
      </c>
      <c r="C12" s="126"/>
      <c r="D12" s="40" t="s">
        <v>20</v>
      </c>
      <c r="K12" s="7"/>
      <c r="M12" s="62">
        <v>4</v>
      </c>
      <c r="N12" s="63">
        <v>12</v>
      </c>
      <c r="O12" s="64">
        <v>11.7869636</v>
      </c>
      <c r="P12" s="64">
        <v>5.9512666000000003</v>
      </c>
      <c r="Q12" s="61"/>
      <c r="R12" s="61"/>
    </row>
    <row r="13" spans="1:18" x14ac:dyDescent="0.4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3"/>
      <c r="M13" s="62">
        <v>5</v>
      </c>
      <c r="N13" s="63">
        <v>11</v>
      </c>
      <c r="O13" s="64">
        <v>10.8222773</v>
      </c>
      <c r="P13" s="64">
        <v>4.9674756999999996</v>
      </c>
      <c r="Q13" s="61"/>
      <c r="R13" s="61"/>
    </row>
    <row r="14" spans="1:18" x14ac:dyDescent="0.4">
      <c r="M14" s="62">
        <v>6</v>
      </c>
      <c r="N14" s="63">
        <v>10</v>
      </c>
      <c r="O14" s="64">
        <v>9.8544329000000008</v>
      </c>
      <c r="P14" s="64">
        <v>3.9804642000000001</v>
      </c>
      <c r="Q14" s="61"/>
      <c r="R14" s="61"/>
    </row>
    <row r="15" spans="1:18" s="47" customFormat="1" ht="21" customHeight="1" x14ac:dyDescent="0.15">
      <c r="A15" s="20" t="s">
        <v>21</v>
      </c>
      <c r="B15" s="44"/>
      <c r="C15" s="44"/>
      <c r="D15" s="44"/>
      <c r="E15" s="44"/>
      <c r="F15" s="44"/>
      <c r="G15" s="44"/>
      <c r="H15" s="44"/>
      <c r="I15" s="44"/>
      <c r="J15" s="44"/>
      <c r="K15" s="45"/>
      <c r="L15" s="46"/>
      <c r="M15" s="80">
        <v>7</v>
      </c>
      <c r="N15" s="81">
        <v>9</v>
      </c>
      <c r="O15" s="82">
        <v>8.8834199999999992</v>
      </c>
      <c r="P15" s="83">
        <v>2.9902215000000001</v>
      </c>
      <c r="Q15" s="84"/>
      <c r="R15" s="84"/>
    </row>
    <row r="16" spans="1:18" ht="13.5" customHeight="1" x14ac:dyDescent="0.4">
      <c r="A16" s="3"/>
      <c r="K16" s="7"/>
      <c r="M16" s="62">
        <v>8</v>
      </c>
      <c r="N16" s="63">
        <v>8</v>
      </c>
      <c r="O16" s="64">
        <v>7.9092282000000003</v>
      </c>
      <c r="P16" s="64">
        <v>1.9967368999999999</v>
      </c>
      <c r="Q16" s="61"/>
      <c r="R16" s="61"/>
    </row>
    <row r="17" spans="1:18" ht="15" customHeight="1" x14ac:dyDescent="0.4">
      <c r="A17" s="3"/>
      <c r="B17" s="127" t="s">
        <v>22</v>
      </c>
      <c r="C17" s="127"/>
      <c r="E17" s="127" t="s">
        <v>3</v>
      </c>
      <c r="F17" s="127"/>
      <c r="H17" s="128" t="s">
        <v>23</v>
      </c>
      <c r="I17" s="128"/>
      <c r="K17" s="7"/>
      <c r="M17" s="62">
        <v>9</v>
      </c>
      <c r="N17" s="63">
        <v>7</v>
      </c>
      <c r="O17" s="64">
        <v>6.9318472</v>
      </c>
      <c r="P17" s="64">
        <v>1</v>
      </c>
      <c r="Q17" s="64">
        <v>5.9318472</v>
      </c>
      <c r="R17" s="65" t="s">
        <v>24</v>
      </c>
    </row>
    <row r="18" spans="1:18" ht="21" customHeight="1" x14ac:dyDescent="0.4">
      <c r="A18" s="3"/>
      <c r="B18" s="129">
        <f>B12</f>
        <v>360000</v>
      </c>
      <c r="C18" s="130"/>
      <c r="D18" s="12" t="s">
        <v>25</v>
      </c>
      <c r="E18" s="1">
        <f>N3</f>
        <v>115</v>
      </c>
      <c r="F18" s="2" t="s">
        <v>4</v>
      </c>
      <c r="G18" s="12" t="s">
        <v>26</v>
      </c>
      <c r="H18" s="125">
        <f>IF(B18="","",INT(B18*E18/1000))</f>
        <v>41400</v>
      </c>
      <c r="I18" s="126"/>
      <c r="J18" s="48" t="s">
        <v>27</v>
      </c>
      <c r="K18" s="49"/>
      <c r="L18" s="50"/>
      <c r="M18" s="62">
        <v>10</v>
      </c>
      <c r="N18" s="63">
        <v>6</v>
      </c>
      <c r="O18" s="85">
        <v>5.9512666000000003</v>
      </c>
      <c r="P18" s="64">
        <v>5.9512666000000003</v>
      </c>
      <c r="Q18" s="61"/>
      <c r="R18" s="61"/>
    </row>
    <row r="19" spans="1:18" ht="15" customHeight="1" x14ac:dyDescent="0.4">
      <c r="A19" s="3"/>
      <c r="K19" s="7"/>
      <c r="M19" s="62">
        <v>11</v>
      </c>
      <c r="N19" s="63">
        <v>5</v>
      </c>
      <c r="O19" s="85">
        <v>4.9674756999999996</v>
      </c>
      <c r="P19" s="64">
        <v>4.9674756999999996</v>
      </c>
      <c r="Q19" s="61"/>
      <c r="R19" s="61"/>
    </row>
    <row r="20" spans="1:18" ht="15" customHeight="1" x14ac:dyDescent="0.4">
      <c r="A20" s="3"/>
      <c r="B20" s="127" t="s">
        <v>22</v>
      </c>
      <c r="C20" s="127"/>
      <c r="E20" s="127" t="s">
        <v>5</v>
      </c>
      <c r="F20" s="127"/>
      <c r="H20" s="128" t="s">
        <v>28</v>
      </c>
      <c r="I20" s="128"/>
      <c r="K20" s="7"/>
      <c r="M20" s="62">
        <v>12</v>
      </c>
      <c r="N20" s="63">
        <v>4</v>
      </c>
      <c r="O20" s="85">
        <v>3.9804642000000001</v>
      </c>
      <c r="P20" s="64">
        <v>3.9804642000000001</v>
      </c>
      <c r="Q20" s="61"/>
      <c r="R20" s="61"/>
    </row>
    <row r="21" spans="1:18" ht="22.5" customHeight="1" x14ac:dyDescent="0.4">
      <c r="A21" s="3"/>
      <c r="B21" s="129">
        <f>B12</f>
        <v>360000</v>
      </c>
      <c r="C21" s="130"/>
      <c r="D21" s="12" t="s">
        <v>25</v>
      </c>
      <c r="E21" s="1">
        <f>N4</f>
        <v>15.56</v>
      </c>
      <c r="F21" s="2" t="s">
        <v>4</v>
      </c>
      <c r="G21" s="12" t="s">
        <v>26</v>
      </c>
      <c r="H21" s="125">
        <f>IF(B21="","",INT(B21*E21/1000))</f>
        <v>5601</v>
      </c>
      <c r="I21" s="126"/>
      <c r="J21" s="48" t="s">
        <v>27</v>
      </c>
      <c r="K21" s="7"/>
      <c r="M21" s="62">
        <v>1</v>
      </c>
      <c r="N21" s="63">
        <v>3</v>
      </c>
      <c r="O21" s="85">
        <v>2.9902215000000001</v>
      </c>
      <c r="P21" s="64">
        <v>2.9902215000000001</v>
      </c>
      <c r="Q21" s="61"/>
      <c r="R21" s="61"/>
    </row>
    <row r="22" spans="1:18" x14ac:dyDescent="0.4">
      <c r="A22" s="3"/>
      <c r="K22" s="7"/>
      <c r="M22" s="62">
        <v>2</v>
      </c>
      <c r="N22" s="63">
        <v>2</v>
      </c>
      <c r="O22" s="85">
        <v>1.9967368999999999</v>
      </c>
      <c r="P22" s="64">
        <v>1.9967368999999999</v>
      </c>
      <c r="Q22" s="61"/>
      <c r="R22" s="61"/>
    </row>
    <row r="23" spans="1:18" ht="16.5" customHeight="1" x14ac:dyDescent="0.4">
      <c r="A23" s="3"/>
      <c r="B23" s="92" t="s">
        <v>29</v>
      </c>
      <c r="C23" s="51"/>
      <c r="D23" s="51"/>
      <c r="K23" s="7"/>
      <c r="M23" s="62">
        <v>3</v>
      </c>
      <c r="N23" s="63">
        <v>1</v>
      </c>
      <c r="O23" s="85">
        <v>1</v>
      </c>
      <c r="P23" s="64">
        <v>1</v>
      </c>
      <c r="Q23" s="61"/>
      <c r="R23" s="61"/>
    </row>
    <row r="24" spans="1:18" ht="16.5" customHeight="1" x14ac:dyDescent="0.4">
      <c r="A24" s="3"/>
      <c r="B24" s="92" t="s">
        <v>30</v>
      </c>
      <c r="C24" s="51"/>
      <c r="D24" s="51"/>
      <c r="K24" s="7"/>
      <c r="M24" s="86"/>
      <c r="N24" s="67"/>
      <c r="O24" s="59"/>
      <c r="P24" s="59"/>
      <c r="Q24" s="61"/>
      <c r="R24" s="61"/>
    </row>
    <row r="25" spans="1:18" ht="16.5" customHeight="1" x14ac:dyDescent="0.4">
      <c r="A25" s="41"/>
      <c r="B25" s="93" t="s">
        <v>31</v>
      </c>
      <c r="C25" s="52"/>
      <c r="D25" s="52"/>
      <c r="E25" s="42"/>
      <c r="F25" s="42"/>
      <c r="G25" s="42"/>
      <c r="H25" s="42"/>
      <c r="I25" s="42"/>
      <c r="J25" s="42"/>
      <c r="K25" s="43"/>
      <c r="M25" s="65"/>
      <c r="N25" s="67"/>
      <c r="O25" s="67"/>
      <c r="P25" s="61"/>
      <c r="Q25" s="61"/>
      <c r="R25" s="61"/>
    </row>
    <row r="26" spans="1:18" ht="13.5" customHeight="1" x14ac:dyDescent="0.4">
      <c r="M26" s="66"/>
      <c r="N26" s="66"/>
      <c r="O26" s="65"/>
      <c r="P26" s="67"/>
      <c r="Q26" s="67"/>
      <c r="R26" s="61"/>
    </row>
    <row r="27" spans="1:18" s="47" customFormat="1" ht="21" customHeight="1" x14ac:dyDescent="0.15">
      <c r="A27" s="20" t="s">
        <v>32</v>
      </c>
      <c r="B27" s="53"/>
      <c r="C27" s="44"/>
      <c r="D27" s="44"/>
      <c r="E27" s="44"/>
      <c r="F27" s="44"/>
      <c r="G27" s="44"/>
      <c r="H27" s="44"/>
      <c r="I27" s="44"/>
      <c r="J27" s="44"/>
      <c r="K27" s="45"/>
      <c r="L27" s="46"/>
      <c r="M27" s="87"/>
      <c r="N27" s="87"/>
      <c r="O27" s="84"/>
      <c r="P27" s="84"/>
      <c r="Q27" s="84"/>
      <c r="R27" s="84"/>
    </row>
    <row r="28" spans="1:18" ht="18" customHeight="1" x14ac:dyDescent="0.4">
      <c r="A28" s="3"/>
      <c r="K28" s="7"/>
      <c r="M28" s="66"/>
      <c r="N28" s="66" t="s">
        <v>17</v>
      </c>
      <c r="O28" s="66" t="s">
        <v>33</v>
      </c>
      <c r="P28" s="66" t="s">
        <v>34</v>
      </c>
      <c r="Q28" s="66" t="s">
        <v>35</v>
      </c>
      <c r="R28" s="61"/>
    </row>
    <row r="29" spans="1:18" ht="18" customHeight="1" thickBot="1" x14ac:dyDescent="0.45">
      <c r="A29" s="3"/>
      <c r="B29" s="25" t="s">
        <v>36</v>
      </c>
      <c r="C29" s="54"/>
      <c r="K29" s="7"/>
      <c r="M29" s="66" t="b">
        <f>AND(B30&gt;0,B30&lt;13)</f>
        <v>1</v>
      </c>
      <c r="N29" s="66">
        <f>VLOOKUP(B30,M34:N45,2,TRUE)</f>
        <v>12</v>
      </c>
      <c r="O29" s="66">
        <f>VLOOKUP(B30,M34:P45,4,TRUE)</f>
        <v>5.9512666000000003</v>
      </c>
      <c r="P29" s="66">
        <f>Q42</f>
        <v>5.9318472</v>
      </c>
      <c r="Q29" s="66">
        <f>VLOOKUP(B30,M34:P45,3,TRUE)</f>
        <v>11.7869636</v>
      </c>
      <c r="R29" s="61"/>
    </row>
    <row r="30" spans="1:18" ht="20.25" thickTop="1" thickBot="1" x14ac:dyDescent="0.45">
      <c r="A30" s="27"/>
      <c r="B30" s="55">
        <v>4</v>
      </c>
      <c r="C30" s="56" t="s">
        <v>37</v>
      </c>
      <c r="D30" s="19" t="s">
        <v>38</v>
      </c>
      <c r="K30" s="7"/>
      <c r="M30" s="66">
        <f>IF(M29=TRUE,1,0)</f>
        <v>1</v>
      </c>
      <c r="N30" s="66"/>
      <c r="O30" s="66"/>
      <c r="P30" s="66"/>
      <c r="Q30" s="66"/>
      <c r="R30" s="61"/>
    </row>
    <row r="31" spans="1:18" ht="13.5" customHeight="1" thickTop="1" x14ac:dyDescent="0.4">
      <c r="A31" s="3"/>
      <c r="K31" s="7"/>
      <c r="M31" s="66"/>
      <c r="N31" s="66"/>
      <c r="O31" s="65"/>
      <c r="P31" s="67"/>
      <c r="Q31" s="67"/>
      <c r="R31" s="61"/>
    </row>
    <row r="32" spans="1:18" ht="15" customHeight="1" thickBot="1" x14ac:dyDescent="0.45">
      <c r="A32" s="3"/>
      <c r="B32" s="121"/>
      <c r="C32" s="121"/>
      <c r="D32" s="121" t="s">
        <v>39</v>
      </c>
      <c r="E32" s="121"/>
      <c r="F32" s="121"/>
      <c r="G32" s="121" t="s">
        <v>40</v>
      </c>
      <c r="H32" s="121"/>
      <c r="I32" s="121"/>
      <c r="K32" s="7"/>
      <c r="M32" s="77"/>
      <c r="N32" s="67"/>
      <c r="O32" s="78" t="s">
        <v>14</v>
      </c>
      <c r="P32" s="79"/>
      <c r="Q32" s="61"/>
      <c r="R32" s="61"/>
    </row>
    <row r="33" spans="1:18" ht="15" customHeight="1" x14ac:dyDescent="0.4">
      <c r="A33" s="3"/>
      <c r="B33" s="122" t="s">
        <v>41</v>
      </c>
      <c r="C33" s="99"/>
      <c r="D33" s="4" t="s">
        <v>42</v>
      </c>
      <c r="E33" s="94">
        <f>IF(M30=1,H18,"")</f>
        <v>41400</v>
      </c>
      <c r="F33" s="95"/>
      <c r="G33" s="5" t="s">
        <v>42</v>
      </c>
      <c r="H33" s="94">
        <f>IF(M30=1,E33*N29,"")</f>
        <v>496800</v>
      </c>
      <c r="I33" s="95"/>
      <c r="K33" s="7"/>
      <c r="M33" s="59" t="s">
        <v>16</v>
      </c>
      <c r="N33" s="60" t="s">
        <v>17</v>
      </c>
      <c r="O33" s="59" t="s">
        <v>18</v>
      </c>
      <c r="P33" s="59" t="s">
        <v>19</v>
      </c>
      <c r="Q33" s="61"/>
      <c r="R33" s="61"/>
    </row>
    <row r="34" spans="1:18" ht="15" customHeight="1" x14ac:dyDescent="0.4">
      <c r="A34" s="3"/>
      <c r="B34" s="100"/>
      <c r="C34" s="101"/>
      <c r="D34" s="9" t="s">
        <v>43</v>
      </c>
      <c r="E34" s="96">
        <f>IF(M30=1,H21,"")</f>
        <v>5601</v>
      </c>
      <c r="F34" s="97"/>
      <c r="G34" s="57" t="s">
        <v>43</v>
      </c>
      <c r="H34" s="96">
        <f>IF(M30=1,E34*N29,"")</f>
        <v>67212</v>
      </c>
      <c r="I34" s="97"/>
      <c r="K34" s="7"/>
      <c r="M34" s="62">
        <v>1</v>
      </c>
      <c r="N34" s="63">
        <v>3</v>
      </c>
      <c r="O34" s="64">
        <f t="shared" ref="O34:P36" si="0">O21</f>
        <v>2.9902215000000001</v>
      </c>
      <c r="P34" s="64">
        <f t="shared" si="0"/>
        <v>2.9902215000000001</v>
      </c>
      <c r="Q34" s="61"/>
      <c r="R34" s="61"/>
    </row>
    <row r="35" spans="1:18" ht="18" customHeight="1" thickBot="1" x14ac:dyDescent="0.45">
      <c r="A35" s="3"/>
      <c r="B35" s="102"/>
      <c r="C35" s="103"/>
      <c r="D35" s="10" t="s">
        <v>44</v>
      </c>
      <c r="E35" s="104">
        <f>SUM(E33:F34)</f>
        <v>47001</v>
      </c>
      <c r="F35" s="105"/>
      <c r="G35" s="11" t="s">
        <v>44</v>
      </c>
      <c r="H35" s="106">
        <f>SUM(H33:I34)</f>
        <v>564012</v>
      </c>
      <c r="I35" s="107"/>
      <c r="K35" s="7"/>
      <c r="M35" s="62">
        <v>2</v>
      </c>
      <c r="N35" s="63">
        <v>2</v>
      </c>
      <c r="O35" s="64">
        <f t="shared" si="0"/>
        <v>1.9967368999999999</v>
      </c>
      <c r="P35" s="64">
        <f t="shared" si="0"/>
        <v>1.9967368999999999</v>
      </c>
      <c r="Q35" s="61"/>
      <c r="R35" s="61"/>
    </row>
    <row r="36" spans="1:18" ht="15" customHeight="1" thickBot="1" x14ac:dyDescent="0.45">
      <c r="A36" s="3"/>
      <c r="D36" s="12"/>
      <c r="K36" s="7"/>
      <c r="M36" s="62">
        <v>3</v>
      </c>
      <c r="N36" s="63">
        <v>1</v>
      </c>
      <c r="O36" s="64">
        <f t="shared" si="0"/>
        <v>1</v>
      </c>
      <c r="P36" s="64">
        <f t="shared" si="0"/>
        <v>1</v>
      </c>
      <c r="Q36" s="61"/>
      <c r="R36" s="61"/>
    </row>
    <row r="37" spans="1:18" ht="15" customHeight="1" x14ac:dyDescent="0.4">
      <c r="A37" s="3"/>
      <c r="B37" s="116" t="s">
        <v>45</v>
      </c>
      <c r="C37" s="119" t="s">
        <v>33</v>
      </c>
      <c r="D37" s="4" t="s">
        <v>42</v>
      </c>
      <c r="E37" s="94">
        <f>IF(M30=1,IF(N29&gt;6,ROUND(H18*O29,0),""),"")</f>
        <v>246382</v>
      </c>
      <c r="F37" s="95"/>
      <c r="G37" s="5" t="s">
        <v>42</v>
      </c>
      <c r="H37" s="94">
        <f>IF(M30=1,IF(N29&gt;6,E37+E40,""),"")</f>
        <v>491960</v>
      </c>
      <c r="I37" s="95"/>
      <c r="K37" s="7"/>
      <c r="M37" s="62">
        <v>4</v>
      </c>
      <c r="N37" s="63">
        <v>12</v>
      </c>
      <c r="O37" s="64">
        <f t="shared" ref="O37:P45" si="1">O12</f>
        <v>11.7869636</v>
      </c>
      <c r="P37" s="64">
        <f t="shared" si="1"/>
        <v>5.9512666000000003</v>
      </c>
      <c r="Q37" s="61"/>
      <c r="R37" s="61"/>
    </row>
    <row r="38" spans="1:18" ht="15" customHeight="1" x14ac:dyDescent="0.4">
      <c r="A38" s="3"/>
      <c r="B38" s="117"/>
      <c r="C38" s="112"/>
      <c r="D38" s="9" t="s">
        <v>43</v>
      </c>
      <c r="E38" s="96">
        <f>IF(M30=1,IF(N29&gt;6,ROUND(H21*O29,0),""),"")</f>
        <v>33333</v>
      </c>
      <c r="F38" s="97"/>
      <c r="G38" s="57" t="s">
        <v>43</v>
      </c>
      <c r="H38" s="96">
        <f>IF(M30=1,IF(N29&gt;6,E38+E41,""),"")</f>
        <v>66557</v>
      </c>
      <c r="I38" s="97"/>
      <c r="K38" s="7"/>
      <c r="M38" s="62">
        <v>5</v>
      </c>
      <c r="N38" s="63">
        <v>11</v>
      </c>
      <c r="O38" s="64">
        <f t="shared" si="1"/>
        <v>10.8222773</v>
      </c>
      <c r="P38" s="64">
        <f t="shared" si="1"/>
        <v>4.9674756999999996</v>
      </c>
      <c r="Q38" s="61"/>
      <c r="R38" s="61"/>
    </row>
    <row r="39" spans="1:18" ht="19.5" customHeight="1" x14ac:dyDescent="0.4">
      <c r="A39" s="3"/>
      <c r="B39" s="117"/>
      <c r="C39" s="120"/>
      <c r="D39" s="13" t="s">
        <v>44</v>
      </c>
      <c r="E39" s="108">
        <f>SUM(E37:F38)</f>
        <v>279715</v>
      </c>
      <c r="F39" s="109"/>
      <c r="G39" s="58" t="s">
        <v>44</v>
      </c>
      <c r="H39" s="110">
        <f>IF(M30=1,IF(N29&gt;6,SUM(H37:I38),""),0)</f>
        <v>558517</v>
      </c>
      <c r="I39" s="111"/>
      <c r="K39" s="7"/>
      <c r="M39" s="62">
        <v>6</v>
      </c>
      <c r="N39" s="63">
        <v>10</v>
      </c>
      <c r="O39" s="64">
        <f t="shared" si="1"/>
        <v>9.8544329000000008</v>
      </c>
      <c r="P39" s="64">
        <f t="shared" si="1"/>
        <v>3.9804642000000001</v>
      </c>
      <c r="Q39" s="61"/>
      <c r="R39" s="61"/>
    </row>
    <row r="40" spans="1:18" ht="15" customHeight="1" x14ac:dyDescent="0.4">
      <c r="A40" s="3"/>
      <c r="B40" s="117"/>
      <c r="C40" s="112" t="s">
        <v>34</v>
      </c>
      <c r="D40" s="9" t="s">
        <v>42</v>
      </c>
      <c r="E40" s="96">
        <f>IF(M30=1,IF(N29&gt;6,ROUND(H18*P29,0),""),"")</f>
        <v>245578</v>
      </c>
      <c r="F40" s="97"/>
      <c r="H40" s="114" t="str">
        <f>IF(M30=1,IF(N29&lt;7,"1年前納と同額",""),"")</f>
        <v/>
      </c>
      <c r="I40" s="115"/>
      <c r="K40" s="7"/>
      <c r="M40" s="62">
        <v>7</v>
      </c>
      <c r="N40" s="63">
        <v>9</v>
      </c>
      <c r="O40" s="64">
        <f t="shared" si="1"/>
        <v>8.8834199999999992</v>
      </c>
      <c r="P40" s="64">
        <f t="shared" si="1"/>
        <v>2.9902215000000001</v>
      </c>
      <c r="Q40" s="61"/>
      <c r="R40" s="61"/>
    </row>
    <row r="41" spans="1:18" ht="15" customHeight="1" x14ac:dyDescent="0.4">
      <c r="A41" s="3"/>
      <c r="B41" s="117"/>
      <c r="C41" s="112"/>
      <c r="D41" s="9" t="s">
        <v>43</v>
      </c>
      <c r="E41" s="96">
        <f>IF(M30=1,IF(N29&gt;6,ROUND(H21*P29,0),""),"")</f>
        <v>33224</v>
      </c>
      <c r="F41" s="97"/>
      <c r="H41" s="114"/>
      <c r="I41" s="115"/>
      <c r="K41" s="7"/>
      <c r="M41" s="62">
        <v>8</v>
      </c>
      <c r="N41" s="63">
        <v>8</v>
      </c>
      <c r="O41" s="64">
        <f t="shared" si="1"/>
        <v>7.9092282000000003</v>
      </c>
      <c r="P41" s="64">
        <f t="shared" si="1"/>
        <v>1.9967368999999999</v>
      </c>
      <c r="Q41" s="61"/>
      <c r="R41" s="61"/>
    </row>
    <row r="42" spans="1:18" ht="19.5" thickBot="1" x14ac:dyDescent="0.45">
      <c r="A42" s="3"/>
      <c r="B42" s="118"/>
      <c r="C42" s="113"/>
      <c r="D42" s="10" t="s">
        <v>44</v>
      </c>
      <c r="E42" s="104">
        <f>SUM(E40:F41)</f>
        <v>278802</v>
      </c>
      <c r="F42" s="105"/>
      <c r="G42" s="14"/>
      <c r="H42" s="14"/>
      <c r="I42" s="15"/>
      <c r="K42" s="7"/>
      <c r="M42" s="62">
        <v>9</v>
      </c>
      <c r="N42" s="63">
        <v>7</v>
      </c>
      <c r="O42" s="64">
        <f t="shared" si="1"/>
        <v>6.9318472</v>
      </c>
      <c r="P42" s="64">
        <f t="shared" si="1"/>
        <v>1</v>
      </c>
      <c r="Q42" s="64">
        <f>Q17</f>
        <v>5.9318472</v>
      </c>
      <c r="R42" s="65" t="s">
        <v>24</v>
      </c>
    </row>
    <row r="43" spans="1:18" ht="15" customHeight="1" thickBot="1" x14ac:dyDescent="0.45">
      <c r="A43" s="3"/>
      <c r="D43" s="12"/>
      <c r="K43" s="7"/>
      <c r="M43" s="62">
        <v>10</v>
      </c>
      <c r="N43" s="63">
        <v>6</v>
      </c>
      <c r="O43" s="64">
        <f t="shared" si="1"/>
        <v>5.9512666000000003</v>
      </c>
      <c r="P43" s="64">
        <f t="shared" si="1"/>
        <v>5.9512666000000003</v>
      </c>
      <c r="Q43" s="61"/>
      <c r="R43" s="61"/>
    </row>
    <row r="44" spans="1:18" ht="15" customHeight="1" x14ac:dyDescent="0.4">
      <c r="A44" s="3"/>
      <c r="B44" s="98" t="s">
        <v>46</v>
      </c>
      <c r="C44" s="99"/>
      <c r="D44" s="4" t="s">
        <v>42</v>
      </c>
      <c r="E44" s="94">
        <f>IF(M30=1,ROUND(H18*Q29,0),"")</f>
        <v>487980</v>
      </c>
      <c r="F44" s="95"/>
      <c r="G44" s="5" t="s">
        <v>42</v>
      </c>
      <c r="H44" s="94">
        <f>E44</f>
        <v>487980</v>
      </c>
      <c r="I44" s="95"/>
      <c r="K44" s="7"/>
      <c r="M44" s="62">
        <v>11</v>
      </c>
      <c r="N44" s="63">
        <v>5</v>
      </c>
      <c r="O44" s="64">
        <f t="shared" si="1"/>
        <v>4.9674756999999996</v>
      </c>
      <c r="P44" s="64">
        <f t="shared" si="1"/>
        <v>4.9674756999999996</v>
      </c>
      <c r="Q44" s="61"/>
      <c r="R44" s="61"/>
    </row>
    <row r="45" spans="1:18" ht="15" customHeight="1" x14ac:dyDescent="0.4">
      <c r="A45" s="3"/>
      <c r="B45" s="100"/>
      <c r="C45" s="101"/>
      <c r="D45" s="9" t="s">
        <v>43</v>
      </c>
      <c r="E45" s="96">
        <f>IF(M30=1,ROUND(H21*Q29,0),"")</f>
        <v>66019</v>
      </c>
      <c r="F45" s="97"/>
      <c r="G45" s="57" t="s">
        <v>43</v>
      </c>
      <c r="H45" s="96">
        <f>E45</f>
        <v>66019</v>
      </c>
      <c r="I45" s="97"/>
      <c r="K45" s="7"/>
      <c r="M45" s="62">
        <v>12</v>
      </c>
      <c r="N45" s="63">
        <v>4</v>
      </c>
      <c r="O45" s="64">
        <f t="shared" si="1"/>
        <v>3.9804642000000001</v>
      </c>
      <c r="P45" s="64">
        <f t="shared" si="1"/>
        <v>3.9804642000000001</v>
      </c>
      <c r="Q45" s="61"/>
      <c r="R45" s="61"/>
    </row>
    <row r="46" spans="1:18" ht="19.5" customHeight="1" thickBot="1" x14ac:dyDescent="0.45">
      <c r="A46" s="3"/>
      <c r="B46" s="102"/>
      <c r="C46" s="103"/>
      <c r="D46" s="10" t="s">
        <v>44</v>
      </c>
      <c r="E46" s="104">
        <f>SUM(E44:F45)</f>
        <v>553999</v>
      </c>
      <c r="F46" s="105"/>
      <c r="G46" s="11" t="s">
        <v>44</v>
      </c>
      <c r="H46" s="106">
        <f>SUM(H44:I45)</f>
        <v>553999</v>
      </c>
      <c r="I46" s="107"/>
      <c r="K46" s="7"/>
      <c r="M46" s="66"/>
      <c r="N46" s="66"/>
      <c r="O46" s="65"/>
      <c r="P46" s="67"/>
      <c r="Q46" s="67"/>
      <c r="R46" s="61"/>
    </row>
    <row r="47" spans="1:18" x14ac:dyDescent="0.4">
      <c r="A47" s="3"/>
      <c r="K47" s="7"/>
      <c r="M47" s="66"/>
      <c r="N47" s="66"/>
      <c r="O47" s="65"/>
      <c r="P47" s="67"/>
      <c r="Q47" s="67"/>
      <c r="R47" s="61"/>
    </row>
    <row r="48" spans="1:18" ht="16.5" customHeight="1" x14ac:dyDescent="0.4">
      <c r="A48" s="3"/>
      <c r="B48" s="92" t="s">
        <v>29</v>
      </c>
      <c r="K48" s="7"/>
      <c r="M48" s="66"/>
      <c r="N48" s="66"/>
      <c r="O48" s="65"/>
      <c r="P48" s="67"/>
      <c r="Q48" s="67"/>
      <c r="R48" s="61"/>
    </row>
    <row r="49" spans="1:18" ht="16.5" customHeight="1" x14ac:dyDescent="0.4">
      <c r="A49" s="3"/>
      <c r="B49" s="92" t="s">
        <v>47</v>
      </c>
      <c r="K49" s="7"/>
      <c r="M49" s="66"/>
      <c r="N49" s="66"/>
      <c r="O49" s="65"/>
      <c r="P49" s="67"/>
      <c r="Q49" s="67"/>
      <c r="R49" s="61"/>
    </row>
    <row r="50" spans="1:18" ht="16.5" customHeight="1" x14ac:dyDescent="0.4">
      <c r="A50" s="41"/>
      <c r="B50" s="93" t="s">
        <v>48</v>
      </c>
      <c r="C50" s="42"/>
      <c r="D50" s="42"/>
      <c r="E50" s="42"/>
      <c r="F50" s="42"/>
      <c r="G50" s="42"/>
      <c r="H50" s="42"/>
      <c r="I50" s="42"/>
      <c r="J50" s="42"/>
      <c r="K50" s="43"/>
    </row>
  </sheetData>
  <sheetProtection algorithmName="SHA-512" hashValue="uAb7eJ5SlrRLeaSRYBCUNjcOI8qOjKrJqIvsOBUVllJc+wqLUkMXyPAwkEsgIg8u0RWuqXXHqjzKP2j6nRHlhw==" saltValue="TPtsakAIoo8jWBsChrHdwg==" spinCount="100000" sheet="1" selectLockedCells="1"/>
  <mergeCells count="42">
    <mergeCell ref="G32:I32"/>
    <mergeCell ref="B9:C9"/>
    <mergeCell ref="B12:C12"/>
    <mergeCell ref="B17:C17"/>
    <mergeCell ref="E17:F17"/>
    <mergeCell ref="H17:I17"/>
    <mergeCell ref="B18:C18"/>
    <mergeCell ref="H18:I18"/>
    <mergeCell ref="B20:C20"/>
    <mergeCell ref="E20:F20"/>
    <mergeCell ref="H20:I20"/>
    <mergeCell ref="B21:C21"/>
    <mergeCell ref="H21:I21"/>
    <mergeCell ref="E42:F42"/>
    <mergeCell ref="B37:B42"/>
    <mergeCell ref="C37:C39"/>
    <mergeCell ref="B32:C32"/>
    <mergeCell ref="D32:F32"/>
    <mergeCell ref="B33:C35"/>
    <mergeCell ref="E33:F33"/>
    <mergeCell ref="E37:F37"/>
    <mergeCell ref="H33:I33"/>
    <mergeCell ref="E34:F34"/>
    <mergeCell ref="H34:I34"/>
    <mergeCell ref="E35:F35"/>
    <mergeCell ref="H35:I35"/>
    <mergeCell ref="H37:I37"/>
    <mergeCell ref="E38:F38"/>
    <mergeCell ref="H38:I38"/>
    <mergeCell ref="B44:C46"/>
    <mergeCell ref="E44:F44"/>
    <mergeCell ref="H44:I44"/>
    <mergeCell ref="E45:F45"/>
    <mergeCell ref="H45:I45"/>
    <mergeCell ref="E46:F46"/>
    <mergeCell ref="H46:I46"/>
    <mergeCell ref="E39:F39"/>
    <mergeCell ref="H39:I39"/>
    <mergeCell ref="C40:C42"/>
    <mergeCell ref="E40:F40"/>
    <mergeCell ref="H40:I41"/>
    <mergeCell ref="E41:F41"/>
  </mergeCells>
  <phoneticPr fontId="3"/>
  <dataValidations count="4">
    <dataValidation imeMode="off" allowBlank="1" showInputMessage="1" showErrorMessage="1" sqref="C30" xr:uid="{00000000-0002-0000-0000-000000000000}"/>
    <dataValidation imeMode="off" operator="greaterThan" allowBlank="1" showInputMessage="1" showErrorMessage="1" sqref="C6" xr:uid="{00000000-0002-0000-0000-000001000000}"/>
    <dataValidation type="whole" imeMode="off" allowBlank="1" showInputMessage="1" showErrorMessage="1" sqref="B30" xr:uid="{00000000-0002-0000-0000-000002000000}">
      <formula1>1</formula1>
      <formula2>12</formula2>
    </dataValidation>
    <dataValidation type="decimal" imeMode="off" operator="greaterThanOrEqual" allowBlank="1" showDropDown="1" showInputMessage="1" showErrorMessage="1" sqref="B6" xr:uid="{00000000-0002-0000-0000-000003000000}">
      <formula1>8.8</formula1>
    </dataValidation>
  </dataValidations>
  <printOptions horizontalCentered="1" verticalCentered="1"/>
  <pageMargins left="0.62992125984251968" right="0.62992125984251968" top="0.70866141732283472" bottom="0.70866141732283472" header="0.31496062992125984" footer="0.31496062992125984"/>
  <pageSetup paperSize="9" scale="68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</vt:lpstr>
      <vt:lpstr>算定シート!Print_Area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平井 万柚子</cp:lastModifiedBy>
  <cp:lastPrinted>2025-03-11T00:50:04Z</cp:lastPrinted>
  <dcterms:created xsi:type="dcterms:W3CDTF">2024-07-04T07:51:19Z</dcterms:created>
  <dcterms:modified xsi:type="dcterms:W3CDTF">2025-03-11T01:52:19Z</dcterms:modified>
</cp:coreProperties>
</file>